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580"/>
  </bookViews>
  <sheets>
    <sheet name="CONFIGURATOR" sheetId="1" r:id="rId1"/>
    <sheet name="DATA" sheetId="2" state="hidden" r:id="rId2"/>
    <sheet name="Blad1" sheetId="3" r:id="rId3"/>
  </sheets>
  <definedNames>
    <definedName name="KLEUREN">DATA!$L$2:$L$6</definedName>
    <definedName name="KLEUREN_D">DATA!$L$14:$L$19</definedName>
    <definedName name="KLEUREN_ENG">DATA!$L$20:$L$25</definedName>
    <definedName name="KLEUREN_FR">DATA!$L$8:$L$13</definedName>
    <definedName name="KLEUREN_NL">DATA!$L$2:$L$7</definedName>
    <definedName name="MONTAGE">DATA!$I$2:$I$9</definedName>
    <definedName name="MONTAGE_D">DATA!$I$6:$I$7</definedName>
    <definedName name="MONTAGE_ENG">DATA!$I$8:$I$9</definedName>
    <definedName name="MONTAGE_FR">DATA!$I$4:$I$5</definedName>
    <definedName name="MONTAGE_NL">DATA!$I$2:$I$3</definedName>
    <definedName name="NL">DATA!$I$2:$I$3</definedName>
    <definedName name="TALEN">DATA!$A$2:$A$5</definedName>
    <definedName name="UITEINDEN">DATA!$G$2:$G$4</definedName>
  </definedNames>
  <calcPr calcId="125725"/>
</workbook>
</file>

<file path=xl/calcChain.xml><?xml version="1.0" encoding="utf-8"?>
<calcChain xmlns="http://schemas.openxmlformats.org/spreadsheetml/2006/main">
  <c r="K22" i="1"/>
  <c r="K16"/>
  <c r="L16" s="1"/>
  <c r="D23"/>
  <c r="J2" i="2"/>
  <c r="J7" i="1" s="1"/>
  <c r="J22"/>
  <c r="D19"/>
  <c r="I28"/>
  <c r="I25"/>
  <c r="I22"/>
  <c r="I19"/>
  <c r="I16"/>
  <c r="I13"/>
  <c r="I10"/>
  <c r="I7"/>
  <c r="I4"/>
  <c r="I42"/>
  <c r="K19"/>
  <c r="L19" s="1"/>
  <c r="K28"/>
  <c r="L28" s="1"/>
  <c r="K25"/>
  <c r="L25" s="1"/>
  <c r="K7"/>
  <c r="D16"/>
  <c r="D14"/>
  <c r="E12"/>
  <c r="E16" s="1"/>
  <c r="D12"/>
  <c r="D9"/>
  <c r="K10" l="1"/>
  <c r="L10" s="1"/>
  <c r="L7"/>
  <c r="L22"/>
  <c r="J4"/>
  <c r="K13"/>
  <c r="L13" s="1"/>
  <c r="K31"/>
  <c r="L31" s="1"/>
  <c r="K34"/>
  <c r="L34" s="1"/>
  <c r="K40"/>
  <c r="L40" s="1"/>
  <c r="K37"/>
  <c r="L37" s="1"/>
  <c r="K4"/>
  <c r="Z2" i="2"/>
  <c r="L43" i="1" s="1"/>
  <c r="L4" l="1"/>
  <c r="L42" s="1"/>
</calcChain>
</file>

<file path=xl/sharedStrings.xml><?xml version="1.0" encoding="utf-8"?>
<sst xmlns="http://schemas.openxmlformats.org/spreadsheetml/2006/main" count="144" uniqueCount="139">
  <si>
    <t>TALEN</t>
  </si>
  <si>
    <t>Nederlands</t>
  </si>
  <si>
    <t>Français</t>
  </si>
  <si>
    <t>Deuts</t>
  </si>
  <si>
    <t>English</t>
  </si>
  <si>
    <t>Aantal schermen</t>
  </si>
  <si>
    <t>Nombre de pallisades</t>
  </si>
  <si>
    <t>Aantal palen</t>
  </si>
  <si>
    <t>Anzahl Pfosten</t>
  </si>
  <si>
    <t>Number of posts</t>
  </si>
  <si>
    <t>Aantal hoekpalen</t>
  </si>
  <si>
    <t>Number of corner posts</t>
  </si>
  <si>
    <t>SCHERMEN</t>
  </si>
  <si>
    <t>PALEN</t>
  </si>
  <si>
    <t>HOEKPALEN</t>
  </si>
  <si>
    <t>RECHTEPALEN</t>
  </si>
  <si>
    <t>Aantal rechte palen</t>
  </si>
  <si>
    <t>Number of straight posts</t>
  </si>
  <si>
    <t>VRIJE UITEINDEN</t>
  </si>
  <si>
    <t>Aantal vrije uiteinden</t>
  </si>
  <si>
    <t>Anzahl freie Ende</t>
  </si>
  <si>
    <t>Number of free ends</t>
  </si>
  <si>
    <t>MONTAGE TYPE</t>
  </si>
  <si>
    <t>Montage SUR le sol</t>
  </si>
  <si>
    <t>Montage DANS le sol</t>
  </si>
  <si>
    <t>Montage AUF dem Boden</t>
  </si>
  <si>
    <t>Montage IN den Boden</t>
  </si>
  <si>
    <t>Mounting ON the ground</t>
  </si>
  <si>
    <t>Mounting IN the ground</t>
  </si>
  <si>
    <t>KLEUR</t>
  </si>
  <si>
    <t>Kleur</t>
  </si>
  <si>
    <t>Couleur</t>
  </si>
  <si>
    <t>Farbe</t>
  </si>
  <si>
    <t>INPUT</t>
  </si>
  <si>
    <t>VRIJE UITEINDEN SELECT</t>
  </si>
  <si>
    <t>€</t>
  </si>
  <si>
    <t>#</t>
  </si>
  <si>
    <t>Board</t>
  </si>
  <si>
    <t>Fortification profile</t>
  </si>
  <si>
    <t>Fortification board</t>
  </si>
  <si>
    <t>GovaWall Plus Fittings - straight on the ground</t>
  </si>
  <si>
    <t>GovaWall Plus Fittings - straight in the ground</t>
  </si>
  <si>
    <t>GovaWall Plus Fittings - corner on the ground</t>
  </si>
  <si>
    <t>GovaWall Plus Fittings - corner in the ground</t>
  </si>
  <si>
    <t>KLEUREN</t>
  </si>
  <si>
    <t>KLEUREN PRIJS</t>
  </si>
  <si>
    <t>TOT €</t>
  </si>
  <si>
    <t>MONTAGE SELECT</t>
  </si>
  <si>
    <t>PART</t>
  </si>
  <si>
    <t>PRIJS EXCL</t>
  </si>
  <si>
    <t>Prijs zonder BTW</t>
  </si>
  <si>
    <t>Prijs met BTW</t>
  </si>
  <si>
    <t>PRIJS INCL</t>
  </si>
  <si>
    <t>PRODUCT</t>
  </si>
  <si>
    <t>GovaWall Plus</t>
  </si>
  <si>
    <t>configurator</t>
  </si>
  <si>
    <t>Selecteer uw taal</t>
  </si>
  <si>
    <t>Choisissez votre language</t>
  </si>
  <si>
    <t>Wählen Sie Ihre Sprache</t>
  </si>
  <si>
    <t>Select your language</t>
  </si>
  <si>
    <t>Prix sans TVA</t>
  </si>
  <si>
    <t>Prix avec TVA</t>
  </si>
  <si>
    <t>Preis ohne MwSt</t>
  </si>
  <si>
    <t>Preis mit MwSt</t>
  </si>
  <si>
    <t>Price without VAT</t>
  </si>
  <si>
    <t>Price with VAT</t>
  </si>
  <si>
    <t>Colour</t>
  </si>
  <si>
    <t>Installatie OP de grond</t>
  </si>
  <si>
    <t>Installatie IN de grond</t>
  </si>
  <si>
    <t>Type installatie</t>
  </si>
  <si>
    <t>Genre de montage</t>
  </si>
  <si>
    <t>Art Bodenfixierung</t>
  </si>
  <si>
    <t>Type of mounting</t>
  </si>
  <si>
    <t>Nombre bouts libres</t>
  </si>
  <si>
    <t>Nombre piquets droits</t>
  </si>
  <si>
    <t>Anzahl Wände</t>
  </si>
  <si>
    <t>Number of fences</t>
  </si>
  <si>
    <t>Nombre piquets</t>
  </si>
  <si>
    <t>Nombre piquets coin</t>
  </si>
  <si>
    <t>Anzahl Eckpfosten</t>
  </si>
  <si>
    <t>Anzahl rechte Pfosten</t>
  </si>
  <si>
    <t>Pfosten</t>
  </si>
  <si>
    <t>Paal</t>
  </si>
  <si>
    <t>Piquet</t>
  </si>
  <si>
    <t>Post</t>
  </si>
  <si>
    <t>Hoekpaal</t>
  </si>
  <si>
    <t>Piquet coin</t>
  </si>
  <si>
    <t>Eckpfosten</t>
  </si>
  <si>
    <t>Corner post</t>
  </si>
  <si>
    <t>Verankeringsvoet</t>
  </si>
  <si>
    <t>Pied de fixation</t>
  </si>
  <si>
    <t>Verankerungsplatte</t>
  </si>
  <si>
    <t>Groundplate</t>
  </si>
  <si>
    <t>Verankeringsvoet hoek</t>
  </si>
  <si>
    <t>Pied de fixation coin</t>
  </si>
  <si>
    <t>Verankerungsplatte Ecke</t>
  </si>
  <si>
    <t>Groundplate corner</t>
  </si>
  <si>
    <t>Afdekprofiel verticaal</t>
  </si>
  <si>
    <t>Recouvrement vertical</t>
  </si>
  <si>
    <t>Abdeckprofil vertikal</t>
  </si>
  <si>
    <t>Cover profile vertical</t>
  </si>
  <si>
    <t>Afdekprofiel horizontaal</t>
  </si>
  <si>
    <t>Recouvrement horizontal</t>
  </si>
  <si>
    <t>Abdeckprofil horizontal</t>
  </si>
  <si>
    <t>Cover profile horizontal</t>
  </si>
  <si>
    <t>Brett</t>
  </si>
  <si>
    <t>Plank</t>
  </si>
  <si>
    <t>Planche</t>
  </si>
  <si>
    <t>Verstevigingsprofiel</t>
  </si>
  <si>
    <t>Profilé de renforcement</t>
  </si>
  <si>
    <t>Verstärkungsbrett</t>
  </si>
  <si>
    <t>Verstärkungsprofil</t>
  </si>
  <si>
    <t>Verstevigingsplank</t>
  </si>
  <si>
    <t>Planche de renforcement</t>
  </si>
  <si>
    <t>Ural Black</t>
  </si>
  <si>
    <t>Ash Grey</t>
  </si>
  <si>
    <t>Quartz Brown</t>
  </si>
  <si>
    <t>Sand Beige</t>
  </si>
  <si>
    <t>Atlas Beige</t>
  </si>
  <si>
    <t>?</t>
  </si>
  <si>
    <t>INPUT -</t>
  </si>
  <si>
    <t>INPUT +</t>
  </si>
  <si>
    <t>INPUT VARIABLE</t>
  </si>
  <si>
    <t>MONTAGE VARIABLE</t>
  </si>
  <si>
    <t>INPUT ?</t>
  </si>
  <si>
    <t>INPUT = Onvolledig</t>
  </si>
  <si>
    <t>INPUT = Incomplèt</t>
  </si>
  <si>
    <t>INPUT = Unvollstandig</t>
  </si>
  <si>
    <t>INPUT = Incomplete</t>
  </si>
  <si>
    <t>INPUT = Foutief</t>
  </si>
  <si>
    <t>INPUT = Fausse</t>
  </si>
  <si>
    <t>INPUT = Falsch</t>
  </si>
  <si>
    <t>INPUT = Wrong</t>
  </si>
  <si>
    <t>INPUT = Geldig</t>
  </si>
  <si>
    <t>INPUT = Valable</t>
  </si>
  <si>
    <t>INPUT = Gültig</t>
  </si>
  <si>
    <t>INPUT = Valid</t>
  </si>
  <si>
    <t>q</t>
  </si>
  <si>
    <t>version - 14/25/2015</t>
  </si>
</sst>
</file>

<file path=xl/styles.xml><?xml version="1.0" encoding="utf-8"?>
<styleSheet xmlns="http://schemas.openxmlformats.org/spreadsheetml/2006/main">
  <numFmts count="1">
    <numFmt numFmtId="164" formatCode="_ [$€-813]\ * #,##0.00_ ;_ [$€-813]\ * \-#,##0.00_ ;_ [$€-813]\ * &quot;-&quot;??_ ;_ @_ "/>
  </numFmts>
  <fonts count="13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8"/>
      <color theme="0" tint="-4.9989318521683403E-2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4" fillId="2" borderId="0" xfId="0" applyNumberFormat="1" applyFont="1" applyFill="1" applyAlignment="1">
      <alignment vertical="center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5" xfId="0" applyFont="1" applyFill="1" applyBorder="1"/>
    <xf numFmtId="0" fontId="3" fillId="4" borderId="10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8" fillId="0" borderId="0" xfId="1"/>
    <xf numFmtId="0" fontId="11" fillId="0" borderId="0" xfId="0" applyFont="1" applyFill="1"/>
    <xf numFmtId="9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Protection="1">
      <protection locked="0"/>
    </xf>
    <xf numFmtId="0" fontId="12" fillId="5" borderId="0" xfId="1" applyFont="1" applyFill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</xdr:rowOff>
    </xdr:from>
    <xdr:to>
      <xdr:col>1</xdr:col>
      <xdr:colOff>2028825</xdr:colOff>
      <xdr:row>7</xdr:row>
      <xdr:rowOff>85725</xdr:rowOff>
    </xdr:to>
    <xdr:pic>
      <xdr:nvPicPr>
        <xdr:cNvPr id="1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42900"/>
          <a:ext cx="1981200" cy="876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9525</xdr:colOff>
      <xdr:row>2</xdr:row>
      <xdr:rowOff>0</xdr:rowOff>
    </xdr:from>
    <xdr:to>
      <xdr:col>8</xdr:col>
      <xdr:colOff>0</xdr:colOff>
      <xdr:row>29</xdr:row>
      <xdr:rowOff>9525</xdr:rowOff>
    </xdr:to>
    <xdr:pic>
      <xdr:nvPicPr>
        <xdr:cNvPr id="1123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1192" y="317500"/>
          <a:ext cx="519641" cy="429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="90" zoomScaleNormal="90" workbookViewId="0">
      <selection activeCell="E13" sqref="E13:E15"/>
    </sheetView>
  </sheetViews>
  <sheetFormatPr defaultRowHeight="12.75"/>
  <cols>
    <col min="1" max="1" width="3.28515625" customWidth="1"/>
    <col min="2" max="2" width="31" customWidth="1"/>
    <col min="3" max="3" width="2.42578125" customWidth="1"/>
    <col min="4" max="4" width="25.7109375" customWidth="1"/>
    <col min="5" max="5" width="30.5703125" style="3" customWidth="1"/>
    <col min="6" max="7" width="2.7109375" customWidth="1"/>
    <col min="8" max="8" width="8" customWidth="1"/>
    <col min="9" max="9" width="43.5703125" customWidth="1"/>
    <col min="10" max="10" width="11.5703125" customWidth="1"/>
    <col min="11" max="11" width="9.42578125" style="3" customWidth="1"/>
    <col min="12" max="12" width="25.7109375" customWidth="1"/>
  </cols>
  <sheetData>
    <row r="2" spans="2:12">
      <c r="B2" s="29" t="s">
        <v>53</v>
      </c>
      <c r="D2" s="2"/>
      <c r="E2" s="2" t="s">
        <v>33</v>
      </c>
      <c r="H2" s="1"/>
      <c r="I2" s="2" t="s">
        <v>48</v>
      </c>
      <c r="J2" s="2" t="s">
        <v>35</v>
      </c>
      <c r="K2" s="2" t="s">
        <v>36</v>
      </c>
      <c r="L2" s="2" t="s">
        <v>46</v>
      </c>
    </row>
    <row r="3" spans="2:12">
      <c r="B3" s="11"/>
      <c r="D3" s="22" t="s">
        <v>56</v>
      </c>
      <c r="E3" s="42" t="s">
        <v>1</v>
      </c>
      <c r="F3" s="41" t="s">
        <v>137</v>
      </c>
      <c r="G3" s="33"/>
      <c r="H3" s="4"/>
      <c r="I3" s="10"/>
      <c r="J3" s="13"/>
      <c r="K3" s="16"/>
      <c r="L3" s="5"/>
    </row>
    <row r="4" spans="2:12">
      <c r="B4" s="11"/>
      <c r="D4" s="23" t="s">
        <v>57</v>
      </c>
      <c r="E4" s="43"/>
      <c r="H4" s="6"/>
      <c r="I4" s="11" t="str">
        <f>IF(E3=DATA!A2,DATA!Q2,IF(E3=DATA!A3,DATA!Q3,IF(E3=DATA!A4,DATA!Q4,IF(E3=DATA!A5,DATA!Q5,"-"))))</f>
        <v>Paal</v>
      </c>
      <c r="J4" s="14">
        <f>IF(DATA!J2=0,87.2,IF(DATA!J2=1,63.6,"-"))</f>
        <v>87.2</v>
      </c>
      <c r="K4" s="17">
        <f>E16</f>
        <v>11</v>
      </c>
      <c r="L4" s="7">
        <f>IF(OR(DATA!J2=1,DATA!J2=0),J4*K4,1*0)</f>
        <v>959.2</v>
      </c>
    </row>
    <row r="5" spans="2:12">
      <c r="B5" s="11"/>
      <c r="D5" s="23" t="s">
        <v>58</v>
      </c>
      <c r="E5" s="43"/>
      <c r="H5" s="8"/>
      <c r="I5" s="12"/>
      <c r="J5" s="15"/>
      <c r="K5" s="18"/>
      <c r="L5" s="9"/>
    </row>
    <row r="6" spans="2:12">
      <c r="B6" s="11"/>
      <c r="D6" s="24" t="s">
        <v>59</v>
      </c>
      <c r="E6" s="44"/>
      <c r="H6" s="4"/>
      <c r="I6" s="10"/>
      <c r="J6" s="13"/>
      <c r="K6" s="16"/>
      <c r="L6" s="5"/>
    </row>
    <row r="7" spans="2:12">
      <c r="B7" s="11"/>
      <c r="H7" s="6"/>
      <c r="I7" s="11" t="str">
        <f>IF(E3=DATA!A2,DATA!R2,IF(E3=DATA!A3,DATA!R3,IF(E3=DATA!A4,DATA!R4,IF(E3=DATA!A5,DATA!R5,"-"))))</f>
        <v>Hoekpaal</v>
      </c>
      <c r="J7" s="14">
        <f>IF(DATA!J2=0,78.4,IF(DATA!J2=1,60.6,"-"))</f>
        <v>78.400000000000006</v>
      </c>
      <c r="K7" s="17">
        <f>E13</f>
        <v>0</v>
      </c>
      <c r="L7" s="7">
        <f>IF(OR(DATA!J2=1,DATA!J2=0),J7*K7,1*0)</f>
        <v>0</v>
      </c>
    </row>
    <row r="8" spans="2:12" ht="12.75" customHeight="1">
      <c r="B8" s="11"/>
      <c r="D8" s="25"/>
      <c r="E8" s="42">
        <v>10</v>
      </c>
      <c r="H8" s="8"/>
      <c r="I8" s="12"/>
      <c r="J8" s="15"/>
      <c r="K8" s="18"/>
      <c r="L8" s="9"/>
    </row>
    <row r="9" spans="2:12" ht="12.75" customHeight="1">
      <c r="B9" s="30" t="s">
        <v>54</v>
      </c>
      <c r="D9" s="23" t="str">
        <f>IF(E3=DATA!A2,DATA!B2,IF(E3=DATA!A3,DATA!B3,IF(E3=DATA!A4,DATA!B4,IF(E3=DATA!A5,DATA!B5,"-"))))</f>
        <v>Aantal schermen</v>
      </c>
      <c r="E9" s="43"/>
      <c r="H9" s="4"/>
      <c r="I9" s="10"/>
      <c r="J9" s="13"/>
      <c r="K9" s="16"/>
      <c r="L9" s="5"/>
    </row>
    <row r="10" spans="2:12" ht="12.75" customHeight="1">
      <c r="B10" s="31" t="s">
        <v>55</v>
      </c>
      <c r="D10" s="26"/>
      <c r="E10" s="44"/>
      <c r="H10" s="6"/>
      <c r="I10" s="11" t="str">
        <f>IF(E3=DATA!A2,DATA!S2,IF(E3=DATA!A3,DATA!S3,IF(E3=DATA!A4,DATA!S4,IF(E3=DATA!A5,DATA!S5,"-"))))</f>
        <v>Verankeringsvoet</v>
      </c>
      <c r="J10" s="14">
        <v>18.600000000000001</v>
      </c>
      <c r="K10" s="17">
        <f>IF(DATA!J2=1,E16,0)</f>
        <v>0</v>
      </c>
      <c r="L10" s="7">
        <f>J10*K10</f>
        <v>0</v>
      </c>
    </row>
    <row r="11" spans="2:12">
      <c r="B11" s="11"/>
      <c r="H11" s="8"/>
      <c r="I11" s="12"/>
      <c r="J11" s="15"/>
      <c r="K11" s="18"/>
      <c r="L11" s="9"/>
    </row>
    <row r="12" spans="2:12">
      <c r="B12" s="32" t="s">
        <v>138</v>
      </c>
      <c r="D12" s="27" t="str">
        <f>IF(E3=DATA!A2,DATA!C2,IF(E3=DATA!A3,DATA!C3,IF(E3=DATA!A4,DATA!C4,IF(E3=DATA!A5,DATA!C5,"-"))))</f>
        <v>Aantal palen</v>
      </c>
      <c r="E12" s="28">
        <f>IF(E8=0,0,E8+1)</f>
        <v>11</v>
      </c>
      <c r="H12" s="4"/>
      <c r="I12" s="10"/>
      <c r="J12" s="13"/>
      <c r="K12" s="16"/>
      <c r="L12" s="5"/>
    </row>
    <row r="13" spans="2:12" ht="12.75" customHeight="1">
      <c r="B13" s="11"/>
      <c r="D13" s="25"/>
      <c r="E13" s="42">
        <v>0</v>
      </c>
      <c r="H13" s="6"/>
      <c r="I13" s="11" t="str">
        <f>IF(E3=DATA!A2,DATA!T2,IF(E3=DATA!A3,DATA!T3,IF(E3=DATA!A4,DATA!T4,IF(E3=DATA!A5,DATA!T5,"-"))))</f>
        <v>Verankeringsvoet hoek</v>
      </c>
      <c r="J13" s="14">
        <v>17.5</v>
      </c>
      <c r="K13" s="17">
        <f>IF(DATA!J2=1,E13,0)</f>
        <v>0</v>
      </c>
      <c r="L13" s="7">
        <f>J13*K13</f>
        <v>0</v>
      </c>
    </row>
    <row r="14" spans="2:12" ht="12.75" customHeight="1">
      <c r="B14" s="11"/>
      <c r="D14" s="23" t="str">
        <f>IF(E3=DATA!A2,DATA!D2,IF(E3=DATA!A3,DATA!D3,IF(E3=DATA!A4,DATA!D4,IF(E3=DATA!A5,DATA!D5,"-"))))</f>
        <v>Aantal hoekpalen</v>
      </c>
      <c r="E14" s="43"/>
      <c r="H14" s="8"/>
      <c r="I14" s="12"/>
      <c r="J14" s="15"/>
      <c r="K14" s="18"/>
      <c r="L14" s="9"/>
    </row>
    <row r="15" spans="2:12" ht="12.75" customHeight="1">
      <c r="B15" s="11"/>
      <c r="D15" s="26"/>
      <c r="E15" s="44"/>
      <c r="H15" s="4"/>
      <c r="I15" s="10"/>
      <c r="J15" s="13"/>
      <c r="K15" s="16"/>
      <c r="L15" s="5"/>
    </row>
    <row r="16" spans="2:12">
      <c r="B16" s="11"/>
      <c r="D16" s="27" t="str">
        <f>IF(E3=DATA!A2,DATA!E2,IF(E3=DATA!A3,DATA!E3,IF(E3=DATA!A4,DATA!E4,IF(E3=DATA!A5,DATA!E5,"-"))))</f>
        <v>Aantal rechte palen</v>
      </c>
      <c r="E16" s="28">
        <f>E12-E13</f>
        <v>11</v>
      </c>
      <c r="H16" s="6"/>
      <c r="I16" s="11" t="str">
        <f>IF(E3=DATA!A2,DATA!U2,IF(E3=DATA!A3,DATA!U3,IF(E3=DATA!A4,DATA!U4,IF(E3=DATA!A5,DATA!U5,"-"))))</f>
        <v>Afdekprofiel verticaal</v>
      </c>
      <c r="J16" s="14">
        <v>12.3</v>
      </c>
      <c r="K16" s="17">
        <f>IF(E8&gt;0,2,0)</f>
        <v>2</v>
      </c>
      <c r="L16" s="7">
        <f>J16*K16</f>
        <v>24.6</v>
      </c>
    </row>
    <row r="17" spans="2:12" ht="12.75" customHeight="1">
      <c r="B17" s="11"/>
      <c r="H17" s="8"/>
      <c r="I17" s="12"/>
      <c r="J17" s="15"/>
      <c r="K17" s="18"/>
      <c r="L17" s="9"/>
    </row>
    <row r="18" spans="2:12" ht="12.75" customHeight="1">
      <c r="B18" s="11"/>
      <c r="D18" s="25"/>
      <c r="E18" s="45" t="s">
        <v>68</v>
      </c>
      <c r="F18" s="41" t="s">
        <v>137</v>
      </c>
      <c r="H18" s="4"/>
      <c r="I18" s="10"/>
      <c r="J18" s="13"/>
      <c r="K18" s="16"/>
      <c r="L18" s="5"/>
    </row>
    <row r="19" spans="2:12" ht="12.75" customHeight="1">
      <c r="B19" s="11"/>
      <c r="D19" s="23" t="str">
        <f>IF(E3=DATA!A2,DATA!H2,IF(E3=DATA!A3,DATA!H3,IF(E3=DATA!A4,DATA!H4,IF(E3=DATA!A5,DATA!H5,"-"))))</f>
        <v>Type installatie</v>
      </c>
      <c r="E19" s="46"/>
      <c r="H19" s="6"/>
      <c r="I19" s="11" t="str">
        <f>IF(E3=DATA!A2,DATA!V2,IF(E3=DATA!A3,DATA!V3,IF(E3=DATA!A4,DATA!V4,IF(E3=DATA!A5,DATA!V5,"-"))))</f>
        <v>Afdekprofiel horizontaal</v>
      </c>
      <c r="J19" s="14">
        <v>12.7</v>
      </c>
      <c r="K19" s="17">
        <f>E8</f>
        <v>10</v>
      </c>
      <c r="L19" s="7">
        <f>J19*K19</f>
        <v>127</v>
      </c>
    </row>
    <row r="20" spans="2:12" ht="12.75" customHeight="1">
      <c r="B20" s="11"/>
      <c r="D20" s="26"/>
      <c r="E20" s="47"/>
      <c r="F20" s="39"/>
      <c r="H20" s="8"/>
      <c r="I20" s="12"/>
      <c r="J20" s="15"/>
      <c r="K20" s="18"/>
      <c r="L20" s="9"/>
    </row>
    <row r="21" spans="2:12" ht="12.75" customHeight="1">
      <c r="B21" s="11"/>
      <c r="H21" s="4"/>
      <c r="I21" s="10"/>
      <c r="J21" s="13"/>
      <c r="K21" s="16"/>
      <c r="L21" s="5"/>
    </row>
    <row r="22" spans="2:12" ht="12.75" customHeight="1">
      <c r="B22" s="11"/>
      <c r="D22" s="25"/>
      <c r="E22" s="42" t="s">
        <v>114</v>
      </c>
      <c r="F22" s="41" t="s">
        <v>137</v>
      </c>
      <c r="H22" s="6"/>
      <c r="I22" s="11" t="str">
        <f>IF(E3=DATA!A2,DATA!W2,IF(E3=DATA!A3,DATA!W3,IF(E3=DATA!A4,DATA!W4,IF(E3=DATA!A5,DATA!W5,"-"))))</f>
        <v>Plank</v>
      </c>
      <c r="J22" s="14">
        <f>IF(E22=DATA!L2,DATA!M2,IF(E22=DATA!L3,DATA!M3,IF(E22=DATA!L4,DATA!M4,IF(E22=DATA!L5,DATA!M5,IF(E22=DATA!L6,DATA!M6,"-")))))</f>
        <v>12.99</v>
      </c>
      <c r="K22" s="17">
        <f>E8*12</f>
        <v>120</v>
      </c>
      <c r="L22" s="7">
        <f>IF(J22="-",1*0,J22*K22)</f>
        <v>1558.8</v>
      </c>
    </row>
    <row r="23" spans="2:12" ht="12.75" customHeight="1">
      <c r="B23" s="11"/>
      <c r="D23" s="23" t="str">
        <f>IF(E3=DATA!A2,DATA!K2,IF(E3=DATA!A3,DATA!K3,IF(E3=DATA!A4,DATA!K4,IF(E3=DATA!A5,DATA!K5,"-"))))</f>
        <v>Kleur</v>
      </c>
      <c r="E23" s="43"/>
      <c r="H23" s="8"/>
      <c r="I23" s="12"/>
      <c r="J23" s="15"/>
      <c r="K23" s="18"/>
      <c r="L23" s="9"/>
    </row>
    <row r="24" spans="2:12">
      <c r="B24" s="12"/>
      <c r="D24" s="26"/>
      <c r="E24" s="44"/>
      <c r="H24" s="4"/>
      <c r="I24" s="10"/>
      <c r="J24" s="13"/>
      <c r="K24" s="16"/>
      <c r="L24" s="5"/>
    </row>
    <row r="25" spans="2:12">
      <c r="H25" s="6"/>
      <c r="I25" s="11" t="str">
        <f>IF(E3=DATA!A2,DATA!X2,IF(E3=DATA!A3,DATA!X3,IF(E3=DATA!A4,DATA!X4,IF(E3=DATA!A5,DATA!X5,"-"))))</f>
        <v>Verstevigingsprofiel</v>
      </c>
      <c r="J25" s="14">
        <v>4</v>
      </c>
      <c r="K25" s="17">
        <f>E8*4</f>
        <v>40</v>
      </c>
      <c r="L25" s="7">
        <f>J25*K25</f>
        <v>160</v>
      </c>
    </row>
    <row r="26" spans="2:12">
      <c r="H26" s="8"/>
      <c r="I26" s="12"/>
      <c r="J26" s="15"/>
      <c r="K26" s="18"/>
      <c r="L26" s="9"/>
    </row>
    <row r="27" spans="2:12">
      <c r="H27" s="4"/>
      <c r="I27" s="10"/>
      <c r="J27" s="13"/>
      <c r="K27" s="16"/>
      <c r="L27" s="5"/>
    </row>
    <row r="28" spans="2:12">
      <c r="G28" s="40"/>
      <c r="H28" s="6"/>
      <c r="I28" s="11" t="str">
        <f>IF(E3=DATA!A2,DATA!Y2,IF(E3=DATA!A3,DATA!Y3,IF(E3=DATA!A4,DATA!Y4,IF(E3=DATA!A5,DATA!Y5,"-"))))</f>
        <v>Verstevigingsplank</v>
      </c>
      <c r="J28" s="14">
        <v>32.1</v>
      </c>
      <c r="K28" s="17">
        <f>E8</f>
        <v>10</v>
      </c>
      <c r="L28" s="7">
        <f>J28*K28</f>
        <v>321</v>
      </c>
    </row>
    <row r="29" spans="2:12">
      <c r="F29" s="33"/>
      <c r="H29" s="8"/>
      <c r="I29" s="12"/>
      <c r="J29" s="15"/>
      <c r="K29" s="18"/>
      <c r="L29" s="9"/>
    </row>
    <row r="30" spans="2:12">
      <c r="C30" s="33"/>
      <c r="H30" s="4"/>
      <c r="I30" s="10"/>
      <c r="J30" s="13"/>
      <c r="K30" s="16"/>
      <c r="L30" s="5"/>
    </row>
    <row r="31" spans="2:12">
      <c r="H31" s="6"/>
      <c r="I31" s="11" t="s">
        <v>40</v>
      </c>
      <c r="J31" s="14">
        <v>25.2</v>
      </c>
      <c r="K31" s="17">
        <f>IF(DATA!J2=1,E16,0)</f>
        <v>0</v>
      </c>
      <c r="L31" s="7">
        <f>J31*K31</f>
        <v>0</v>
      </c>
    </row>
    <row r="32" spans="2:12">
      <c r="H32" s="8"/>
      <c r="I32" s="12"/>
      <c r="J32" s="15"/>
      <c r="K32" s="18"/>
      <c r="L32" s="9"/>
    </row>
    <row r="33" spans="8:12">
      <c r="H33" s="4"/>
      <c r="I33" s="10"/>
      <c r="J33" s="13"/>
      <c r="K33" s="16"/>
      <c r="L33" s="5"/>
    </row>
    <row r="34" spans="8:12">
      <c r="H34" s="6"/>
      <c r="I34" s="11" t="s">
        <v>41</v>
      </c>
      <c r="J34" s="14">
        <v>10.4</v>
      </c>
      <c r="K34" s="17">
        <f>IF(DATA!J2=0,E16,0)</f>
        <v>11</v>
      </c>
      <c r="L34" s="7">
        <f>J34*K34</f>
        <v>114.4</v>
      </c>
    </row>
    <row r="35" spans="8:12">
      <c r="H35" s="8"/>
      <c r="I35" s="12"/>
      <c r="J35" s="15"/>
      <c r="K35" s="18"/>
      <c r="L35" s="9"/>
    </row>
    <row r="36" spans="8:12">
      <c r="H36" s="4"/>
      <c r="I36" s="10"/>
      <c r="J36" s="13"/>
      <c r="K36" s="16"/>
      <c r="L36" s="5"/>
    </row>
    <row r="37" spans="8:12">
      <c r="H37" s="6"/>
      <c r="I37" s="11" t="s">
        <v>42</v>
      </c>
      <c r="J37" s="14">
        <v>24.5</v>
      </c>
      <c r="K37" s="17">
        <f>IF(DATA!J2=1,E13,0)</f>
        <v>0</v>
      </c>
      <c r="L37" s="7">
        <f>J37*K37</f>
        <v>0</v>
      </c>
    </row>
    <row r="38" spans="8:12">
      <c r="H38" s="8"/>
      <c r="I38" s="12"/>
      <c r="J38" s="15"/>
      <c r="K38" s="18"/>
      <c r="L38" s="9"/>
    </row>
    <row r="39" spans="8:12">
      <c r="H39" s="4"/>
      <c r="I39" s="10"/>
      <c r="J39" s="13"/>
      <c r="K39" s="16"/>
      <c r="L39" s="5"/>
    </row>
    <row r="40" spans="8:12">
      <c r="H40" s="6"/>
      <c r="I40" s="11" t="s">
        <v>43</v>
      </c>
      <c r="J40" s="14">
        <v>10.6</v>
      </c>
      <c r="K40" s="17">
        <f>IF(DATA!J2=0,E13,0)</f>
        <v>0</v>
      </c>
      <c r="L40" s="7">
        <f>J40*K40</f>
        <v>0</v>
      </c>
    </row>
    <row r="41" spans="8:12">
      <c r="H41" s="8"/>
      <c r="I41" s="12"/>
      <c r="J41" s="15"/>
      <c r="K41" s="18"/>
      <c r="L41" s="9"/>
    </row>
    <row r="42" spans="8:12" ht="39" customHeight="1">
      <c r="H42" s="1"/>
      <c r="I42" s="21" t="str">
        <f>IF(E3=DATA!A2,DATA!O2,IF(E3=DATA!A3,DATA!O3,IF(E3=DATA!A4,DATA!O4,IF(E3=DATA!A5,DATA!O5,"-"))))</f>
        <v>Prijs zonder BTW</v>
      </c>
      <c r="J42" s="1"/>
      <c r="K42" s="2"/>
      <c r="L42" s="19">
        <f>SUM(L3:L41)</f>
        <v>3265.0000000000005</v>
      </c>
    </row>
    <row r="43" spans="8:12">
      <c r="I43" s="34"/>
      <c r="J43" s="34"/>
      <c r="K43" s="35"/>
      <c r="L43" s="38" t="str">
        <f>IF(DATA!Z2=-1,IF(E3=DATA!A2,DATA!AA2,IF(E3=DATA!A3,DATA!AA3,IF(E3=DATA!A4,DATA!AA4,DATA!AA5))),IF(DATA!Z2=0,IF(E3=DATA!A2,DATA!AB2,IF(E3=DATA!A3,DATA!AB3,IF(E3=DATA!A4,DATA!AB4,DATA!AB5))),IF(E3=DATA!A2,DATA!AC2,IF(E3=DATA!A3,DATA!AC3,IF(E3=DATA!A4,DATA!AC4,DATA!AC5)))))</f>
        <v>INPUT = Geldig</v>
      </c>
    </row>
    <row r="44" spans="8:12">
      <c r="H44" s="34"/>
      <c r="I44" s="34"/>
      <c r="J44" s="34"/>
      <c r="K44" s="37"/>
      <c r="L44" s="36"/>
    </row>
  </sheetData>
  <sheetProtection password="CCA2" sheet="1" objects="1" scenarios="1" selectLockedCells="1"/>
  <mergeCells count="5">
    <mergeCell ref="E22:E24"/>
    <mergeCell ref="E18:E20"/>
    <mergeCell ref="E13:E15"/>
    <mergeCell ref="E3:E6"/>
    <mergeCell ref="E8:E10"/>
  </mergeCells>
  <phoneticPr fontId="2" type="noConversion"/>
  <conditionalFormatting sqref="E13:E15">
    <cfRule type="cellIs" dxfId="0" priority="11" operator="greaterThan">
      <formula>$E$12</formula>
    </cfRule>
  </conditionalFormatting>
  <dataValidations count="3">
    <dataValidation type="list" allowBlank="1" showInputMessage="1" showErrorMessage="1" sqref="E3">
      <formula1>TALEN</formula1>
    </dataValidation>
    <dataValidation type="list" allowBlank="1" showInputMessage="1" showErrorMessage="1" sqref="E18">
      <formula1>IF(E3="Nederlands",MONTAGE_NL,IF(E3="Français",MONTAGE_FR,IF(E3="Deuts",MONTAGE_D,IF(E3="English",MONTAGE_ENG,"-"))))</formula1>
    </dataValidation>
    <dataValidation type="list" allowBlank="1" showInputMessage="1" showErrorMessage="1" sqref="E22:E24">
      <formula1>KLEUREN</formula1>
    </dataValidation>
  </dataValidations>
  <hyperlinks>
    <hyperlink ref="F22" location="CONFIGURATOR!E22" display="q"/>
    <hyperlink ref="F18" location="CONFIGURATOR!E18" display="q"/>
    <hyperlink ref="F3" location="CONFIGURATOR!E3" display="q"/>
  </hyperlinks>
  <pageMargins left="0.75" right="0.75" top="1" bottom="1" header="0.5" footer="0.5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B1BBF3F-2F18-474D-A6D9-311540F3F1D0}">
            <xm:f>IF(DATA!Z2=-1,TRUE)</xm:f>
            <x14:dxf>
              <font>
                <b/>
                <i val="0"/>
                <color rgb="FFFF0000"/>
              </font>
            </x14:dxf>
          </x14:cfRule>
          <x14:cfRule type="expression" priority="1" id="{CE6200EA-C3F9-418A-B8D2-024F5BA88ACD}">
            <xm:f>IF(DATA!Z2=0,TRUE)</xm:f>
            <x14:dxf>
              <font>
                <color rgb="FF00B0F0"/>
              </font>
            </x14:dxf>
          </x14:cfRule>
          <xm:sqref>L43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topLeftCell="J1" workbookViewId="0">
      <selection activeCell="M7" sqref="M7"/>
    </sheetView>
  </sheetViews>
  <sheetFormatPr defaultRowHeight="12.75"/>
  <cols>
    <col min="1" max="1" width="10.28515625" bestFit="1" customWidth="1"/>
    <col min="2" max="2" width="22.85546875" bestFit="1" customWidth="1"/>
    <col min="3" max="3" width="16.28515625" bestFit="1" customWidth="1"/>
    <col min="4" max="4" width="23.140625" bestFit="1" customWidth="1"/>
    <col min="5" max="5" width="21.7109375" bestFit="1" customWidth="1"/>
    <col min="6" max="6" width="20.42578125" bestFit="1" customWidth="1"/>
    <col min="7" max="7" width="24.7109375" bestFit="1" customWidth="1"/>
    <col min="8" max="8" width="16.42578125" bestFit="1" customWidth="1"/>
    <col min="9" max="9" width="22.85546875" bestFit="1" customWidth="1"/>
    <col min="10" max="10" width="20.42578125" bestFit="1" customWidth="1"/>
    <col min="12" max="12" width="10.85546875" bestFit="1" customWidth="1"/>
    <col min="13" max="13" width="15.7109375" bestFit="1" customWidth="1"/>
    <col min="14" max="14" width="19.7109375" bestFit="1" customWidth="1"/>
    <col min="15" max="15" width="16.5703125" bestFit="1" customWidth="1"/>
    <col min="16" max="16" width="14" bestFit="1" customWidth="1"/>
    <col min="17" max="17" width="7.28515625" bestFit="1" customWidth="1"/>
    <col min="18" max="18" width="10.5703125" bestFit="1" customWidth="1"/>
    <col min="19" max="19" width="17.28515625" bestFit="1" customWidth="1"/>
    <col min="20" max="20" width="22.28515625" bestFit="1" customWidth="1"/>
    <col min="21" max="21" width="19.28515625" bestFit="1" customWidth="1"/>
    <col min="22" max="22" width="21.7109375" bestFit="1" customWidth="1"/>
    <col min="23" max="23" width="7.7109375" bestFit="1" customWidth="1"/>
    <col min="24" max="24" width="20.28515625" bestFit="1" customWidth="1"/>
    <col min="25" max="25" width="22" bestFit="1" customWidth="1"/>
    <col min="26" max="26" width="22" customWidth="1"/>
    <col min="27" max="27" width="16.28515625" customWidth="1"/>
    <col min="28" max="28" width="21.85546875" customWidth="1"/>
    <col min="29" max="29" width="14.85546875" bestFit="1" customWidth="1"/>
  </cols>
  <sheetData>
    <row r="1" spans="1:29" s="1" customFormat="1">
      <c r="A1" s="1" t="s">
        <v>0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18</v>
      </c>
      <c r="G1" s="1" t="s">
        <v>34</v>
      </c>
      <c r="H1" s="1" t="s">
        <v>22</v>
      </c>
      <c r="I1" s="1" t="s">
        <v>47</v>
      </c>
      <c r="J1" s="1" t="s">
        <v>123</v>
      </c>
      <c r="K1" s="1" t="s">
        <v>29</v>
      </c>
      <c r="L1" s="1" t="s">
        <v>44</v>
      </c>
      <c r="M1" s="1" t="s">
        <v>45</v>
      </c>
      <c r="N1" s="1" t="s">
        <v>119</v>
      </c>
      <c r="O1" s="1" t="s">
        <v>49</v>
      </c>
      <c r="P1" s="1" t="s">
        <v>52</v>
      </c>
      <c r="Z1" s="1" t="s">
        <v>122</v>
      </c>
      <c r="AA1" s="1" t="s">
        <v>120</v>
      </c>
      <c r="AB1" s="1" t="s">
        <v>124</v>
      </c>
      <c r="AC1" s="1" t="s">
        <v>121</v>
      </c>
    </row>
    <row r="2" spans="1:29">
      <c r="A2" t="s">
        <v>1</v>
      </c>
      <c r="B2" t="s">
        <v>5</v>
      </c>
      <c r="C2" t="s">
        <v>7</v>
      </c>
      <c r="D2" t="s">
        <v>10</v>
      </c>
      <c r="E2" t="s">
        <v>16</v>
      </c>
      <c r="F2" t="s">
        <v>19</v>
      </c>
      <c r="G2">
        <v>0</v>
      </c>
      <c r="H2" t="s">
        <v>69</v>
      </c>
      <c r="I2" t="s">
        <v>67</v>
      </c>
      <c r="J2">
        <f>IF(OR(CONFIGURATOR!E18=I2,CONFIGURATOR!E18=I4,CONFIGURATOR!E18=I6,CONFIGURATOR!E18=I8)=TRUE,1,IF(OR(CONFIGURATOR!E18=I3,CONFIGURATOR!E18=I5,CONFIGURATOR!E18=I7,CONFIGURATOR!E18=I9)=TRUE,0,"-"))</f>
        <v>0</v>
      </c>
      <c r="K2" t="s">
        <v>30</v>
      </c>
      <c r="L2" t="s">
        <v>114</v>
      </c>
      <c r="M2">
        <v>12.99</v>
      </c>
      <c r="O2" s="20" t="s">
        <v>50</v>
      </c>
      <c r="P2" s="20" t="s">
        <v>51</v>
      </c>
      <c r="Q2" s="20" t="s">
        <v>82</v>
      </c>
      <c r="R2" s="20" t="s">
        <v>85</v>
      </c>
      <c r="S2" s="20" t="s">
        <v>89</v>
      </c>
      <c r="T2" s="20" t="s">
        <v>93</v>
      </c>
      <c r="U2" s="20" t="s">
        <v>97</v>
      </c>
      <c r="V2" s="20" t="s">
        <v>101</v>
      </c>
      <c r="W2" s="20" t="s">
        <v>106</v>
      </c>
      <c r="X2" s="20" t="s">
        <v>108</v>
      </c>
      <c r="Y2" s="20" t="s">
        <v>112</v>
      </c>
      <c r="Z2" s="20">
        <f>IF(CONFIGURATOR!E13&gt;CONFIGURATOR!E12,-1,IF(OR(CONFIGURATOR!E18="",CONFIGURATOR!E22=""),0,1))</f>
        <v>1</v>
      </c>
      <c r="AA2" s="20" t="s">
        <v>129</v>
      </c>
      <c r="AB2" s="20" t="s">
        <v>125</v>
      </c>
      <c r="AC2" s="20" t="s">
        <v>133</v>
      </c>
    </row>
    <row r="3" spans="1:29">
      <c r="A3" t="s">
        <v>2</v>
      </c>
      <c r="B3" t="s">
        <v>6</v>
      </c>
      <c r="C3" t="s">
        <v>77</v>
      </c>
      <c r="D3" t="s">
        <v>78</v>
      </c>
      <c r="E3" s="20" t="s">
        <v>74</v>
      </c>
      <c r="F3" t="s">
        <v>73</v>
      </c>
      <c r="G3">
        <v>1</v>
      </c>
      <c r="H3" t="s">
        <v>70</v>
      </c>
      <c r="I3" t="s">
        <v>68</v>
      </c>
      <c r="K3" t="s">
        <v>31</v>
      </c>
      <c r="L3" t="s">
        <v>115</v>
      </c>
      <c r="M3">
        <v>12.99</v>
      </c>
      <c r="O3" s="20" t="s">
        <v>60</v>
      </c>
      <c r="P3" s="20" t="s">
        <v>61</v>
      </c>
      <c r="Q3" s="20" t="s">
        <v>83</v>
      </c>
      <c r="R3" s="20" t="s">
        <v>86</v>
      </c>
      <c r="S3" s="20" t="s">
        <v>90</v>
      </c>
      <c r="T3" s="20" t="s">
        <v>94</v>
      </c>
      <c r="U3" s="20" t="s">
        <v>98</v>
      </c>
      <c r="V3" s="20" t="s">
        <v>102</v>
      </c>
      <c r="W3" s="20" t="s">
        <v>107</v>
      </c>
      <c r="X3" s="20" t="s">
        <v>109</v>
      </c>
      <c r="Y3" s="20" t="s">
        <v>113</v>
      </c>
      <c r="Z3" s="20"/>
      <c r="AA3" s="20" t="s">
        <v>130</v>
      </c>
      <c r="AB3" s="20" t="s">
        <v>126</v>
      </c>
      <c r="AC3" s="20" t="s">
        <v>134</v>
      </c>
    </row>
    <row r="4" spans="1:29">
      <c r="A4" t="s">
        <v>3</v>
      </c>
      <c r="B4" t="s">
        <v>75</v>
      </c>
      <c r="C4" t="s">
        <v>8</v>
      </c>
      <c r="D4" t="s">
        <v>79</v>
      </c>
      <c r="E4" s="20" t="s">
        <v>80</v>
      </c>
      <c r="F4" t="s">
        <v>20</v>
      </c>
      <c r="G4">
        <v>2</v>
      </c>
      <c r="H4" t="s">
        <v>71</v>
      </c>
      <c r="I4" t="s">
        <v>23</v>
      </c>
      <c r="K4" t="s">
        <v>32</v>
      </c>
      <c r="L4" t="s">
        <v>116</v>
      </c>
      <c r="M4">
        <v>13.65</v>
      </c>
      <c r="O4" s="20" t="s">
        <v>62</v>
      </c>
      <c r="P4" s="20" t="s">
        <v>63</v>
      </c>
      <c r="Q4" s="20" t="s">
        <v>81</v>
      </c>
      <c r="R4" s="20" t="s">
        <v>87</v>
      </c>
      <c r="S4" s="20" t="s">
        <v>91</v>
      </c>
      <c r="T4" s="20" t="s">
        <v>95</v>
      </c>
      <c r="U4" s="20" t="s">
        <v>99</v>
      </c>
      <c r="V4" s="20" t="s">
        <v>103</v>
      </c>
      <c r="W4" s="20" t="s">
        <v>105</v>
      </c>
      <c r="X4" s="20" t="s">
        <v>111</v>
      </c>
      <c r="Y4" s="20" t="s">
        <v>110</v>
      </c>
      <c r="Z4" s="20"/>
      <c r="AA4" s="20" t="s">
        <v>131</v>
      </c>
      <c r="AB4" s="20" t="s">
        <v>127</v>
      </c>
      <c r="AC4" s="20" t="s">
        <v>135</v>
      </c>
    </row>
    <row r="5" spans="1:29">
      <c r="A5" t="s">
        <v>4</v>
      </c>
      <c r="B5" t="s">
        <v>76</v>
      </c>
      <c r="C5" t="s">
        <v>9</v>
      </c>
      <c r="D5" t="s">
        <v>11</v>
      </c>
      <c r="E5" t="s">
        <v>17</v>
      </c>
      <c r="F5" t="s">
        <v>21</v>
      </c>
      <c r="H5" t="s">
        <v>72</v>
      </c>
      <c r="I5" t="s">
        <v>24</v>
      </c>
      <c r="K5" t="s">
        <v>66</v>
      </c>
      <c r="L5" t="s">
        <v>117</v>
      </c>
      <c r="M5">
        <v>16.96</v>
      </c>
      <c r="O5" s="20" t="s">
        <v>64</v>
      </c>
      <c r="P5" s="20" t="s">
        <v>65</v>
      </c>
      <c r="Q5" s="20" t="s">
        <v>84</v>
      </c>
      <c r="R5" s="20" t="s">
        <v>88</v>
      </c>
      <c r="S5" s="20" t="s">
        <v>92</v>
      </c>
      <c r="T5" s="20" t="s">
        <v>96</v>
      </c>
      <c r="U5" s="20" t="s">
        <v>100</v>
      </c>
      <c r="V5" s="20" t="s">
        <v>104</v>
      </c>
      <c r="W5" s="20" t="s">
        <v>37</v>
      </c>
      <c r="X5" s="20" t="s">
        <v>38</v>
      </c>
      <c r="Y5" s="20" t="s">
        <v>39</v>
      </c>
      <c r="Z5" s="20"/>
      <c r="AA5" s="20" t="s">
        <v>132</v>
      </c>
      <c r="AB5" s="20" t="s">
        <v>128</v>
      </c>
      <c r="AC5" s="20" t="s">
        <v>136</v>
      </c>
    </row>
    <row r="6" spans="1:29">
      <c r="I6" t="s">
        <v>25</v>
      </c>
      <c r="L6" t="s">
        <v>118</v>
      </c>
      <c r="M6">
        <v>14.97</v>
      </c>
    </row>
    <row r="7" spans="1:29">
      <c r="I7" t="s">
        <v>26</v>
      </c>
    </row>
    <row r="8" spans="1:29">
      <c r="I8" t="s">
        <v>27</v>
      </c>
    </row>
    <row r="9" spans="1:29">
      <c r="I9" t="s">
        <v>28</v>
      </c>
    </row>
  </sheetData>
  <sheetProtection selectLockedCells="1" selectUn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13</vt:i4>
      </vt:variant>
    </vt:vector>
  </HeadingPairs>
  <TitlesOfParts>
    <vt:vector size="16" baseType="lpstr">
      <vt:lpstr>CONFIGURATOR</vt:lpstr>
      <vt:lpstr>DATA</vt:lpstr>
      <vt:lpstr>Blad1</vt:lpstr>
      <vt:lpstr>KLEUREN</vt:lpstr>
      <vt:lpstr>KLEUREN_D</vt:lpstr>
      <vt:lpstr>KLEUREN_ENG</vt:lpstr>
      <vt:lpstr>KLEUREN_FR</vt:lpstr>
      <vt:lpstr>KLEUREN_NL</vt:lpstr>
      <vt:lpstr>MONTAGE</vt:lpstr>
      <vt:lpstr>MONTAGE_D</vt:lpstr>
      <vt:lpstr>MONTAGE_ENG</vt:lpstr>
      <vt:lpstr>MONTAGE_FR</vt:lpstr>
      <vt:lpstr>MONTAGE_NL</vt:lpstr>
      <vt:lpstr>NL</vt:lpstr>
      <vt:lpstr>TALEN</vt:lpstr>
      <vt:lpstr>UITEINDEN</vt:lpstr>
    </vt:vector>
  </TitlesOfParts>
  <Company>cides id BVBA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</dc:creator>
  <cp:lastModifiedBy>brigitte</cp:lastModifiedBy>
  <dcterms:created xsi:type="dcterms:W3CDTF">2015-10-27T13:10:52Z</dcterms:created>
  <dcterms:modified xsi:type="dcterms:W3CDTF">2016-01-18T09:07:50Z</dcterms:modified>
</cp:coreProperties>
</file>